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9420" windowHeight="11020"/>
  </bookViews>
  <sheets>
    <sheet name="Лист1"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 l="1"/>
  <c r="C32" i="1"/>
  <c r="C37" i="1"/>
  <c r="C30" i="1"/>
  <c r="C29" i="1"/>
  <c r="E24" i="1"/>
  <c r="C10" i="1"/>
  <c r="E10" i="1" l="1"/>
  <c r="C11" i="1"/>
  <c r="E11" i="1" s="1"/>
  <c r="C12" i="1"/>
  <c r="E12" i="1" s="1"/>
  <c r="C9" i="1"/>
  <c r="E9" i="1" s="1"/>
  <c r="E14" i="1"/>
  <c r="C15" i="1"/>
  <c r="E15" i="1" s="1"/>
  <c r="E17" i="1"/>
  <c r="E18" i="1"/>
  <c r="E19" i="1"/>
  <c r="E20" i="1"/>
  <c r="E21" i="1"/>
  <c r="E22" i="1"/>
  <c r="E23" i="1"/>
  <c r="E26" i="1"/>
  <c r="E27" i="1"/>
  <c r="E28" i="1"/>
  <c r="E29" i="1"/>
  <c r="E30" i="1"/>
  <c r="E31" i="1"/>
  <c r="E32" i="1"/>
  <c r="E33" i="1"/>
  <c r="E34" i="1"/>
  <c r="E35" i="1"/>
  <c r="E16" i="1" l="1"/>
  <c r="C13" i="1"/>
  <c r="E13" i="1" l="1"/>
</calcChain>
</file>

<file path=xl/sharedStrings.xml><?xml version="1.0" encoding="utf-8"?>
<sst xmlns="http://schemas.openxmlformats.org/spreadsheetml/2006/main" count="100" uniqueCount="97">
  <si>
    <t xml:space="preserve">Адрес СНТ </t>
  </si>
  <si>
    <t>188671, Ленинградская обл., Всеволожский р-н, г.п. Рахьинское, массив Рахья, территория СНТ "Рахья"</t>
  </si>
  <si>
    <t>№ п/п</t>
  </si>
  <si>
    <t>Наименование статей расхода</t>
  </si>
  <si>
    <t>Сумма</t>
  </si>
  <si>
    <t>1.</t>
  </si>
  <si>
    <t>АДМИНИСТРАТИВНЫЕ РАСХОДЫ</t>
  </si>
  <si>
    <t>1.1.</t>
  </si>
  <si>
    <t>Страховые взносы в фонды    (30,2%)</t>
  </si>
  <si>
    <t>1.2.</t>
  </si>
  <si>
    <t>1.3.</t>
  </si>
  <si>
    <t>1.4.</t>
  </si>
  <si>
    <t>Расчетно-кассовое обслуживание в банке</t>
  </si>
  <si>
    <t>1.5.</t>
  </si>
  <si>
    <t>1.6.</t>
  </si>
  <si>
    <t>1.7.</t>
  </si>
  <si>
    <t>Почтовые расходы (конверты,заказные письма и т.д.),ведение делопроизводства.</t>
  </si>
  <si>
    <t>1.8.</t>
  </si>
  <si>
    <t>1.10.</t>
  </si>
  <si>
    <t>1.11.</t>
  </si>
  <si>
    <t xml:space="preserve">Обслуживание сайта СНТ "Рахья" </t>
  </si>
  <si>
    <t>2.</t>
  </si>
  <si>
    <t>ОБСЛУЖИВАНИЕ ТЕРРИТОРИИ СНТ</t>
  </si>
  <si>
    <t>2.1.</t>
  </si>
  <si>
    <t>2.2.</t>
  </si>
  <si>
    <t>2.3.</t>
  </si>
  <si>
    <t>2.4.</t>
  </si>
  <si>
    <t>2.5.</t>
  </si>
  <si>
    <t>2.6.</t>
  </si>
  <si>
    <t>2.7.</t>
  </si>
  <si>
    <t>2.8.</t>
  </si>
  <si>
    <t xml:space="preserve">За право использования СБИС Электронная отчетность </t>
  </si>
  <si>
    <t>Зимняя расчистка дороги к СНТ включая ул. Товарищескую до железной дороги</t>
  </si>
  <si>
    <t>2.9.</t>
  </si>
  <si>
    <t>2.10.</t>
  </si>
  <si>
    <t xml:space="preserve">Председатель           -30 000 (26100)руб </t>
  </si>
  <si>
    <t>Общая площадь    24,6 га (245 994 кв.м.)</t>
  </si>
  <si>
    <t>Земли общего пользования  5,7 га  (57 024 кв.м.)</t>
  </si>
  <si>
    <t xml:space="preserve">Председатель правления СНТ "Рахья"                        Андреева Т.А.                </t>
  </si>
  <si>
    <t>МП</t>
  </si>
  <si>
    <t>ИТОГО в 2025-2026</t>
  </si>
  <si>
    <t xml:space="preserve"> Предоставление доступа к программному обеспечению Инфокрафт в 2026 гду</t>
  </si>
  <si>
    <t>Электрик                     - 23 000 (20010)руб</t>
  </si>
  <si>
    <t>Дворник                     - 15 000 (13050)руб</t>
  </si>
  <si>
    <t>2.11.</t>
  </si>
  <si>
    <t>1.9.</t>
  </si>
  <si>
    <t>Бухгалтер  СНТ "Рахья"                                                  Тимофеева Е.В.</t>
  </si>
  <si>
    <t>Общая площадь участков  188 236 м2 (1882*100 м2)</t>
  </si>
  <si>
    <t xml:space="preserve">Выплаты сотрудникам СНТ по трудовым договорам </t>
  </si>
  <si>
    <t xml:space="preserve"> Сумма годовая взноса на 100 м2 (руб.)</t>
  </si>
  <si>
    <t>Федеральный закон "Об обязательном социальном страховании от несчастных случаев на производстве и профессиональных заболеваний" от 24.07.1998 № 125-ФЗ</t>
  </si>
  <si>
    <t>Штатное расписание СНТ "Рахья", Трудовой кодекс РФ</t>
  </si>
  <si>
    <t>Основание расчета стоимости затрат</t>
  </si>
  <si>
    <t>Постановление Правительства РФ от 24.12.2021 № 2464 "О порядке обучения по охране труда и проверки знания требований охраны труда", Приказ Минтруда России от 15.12.2020 № 903н (ред. от 29.04.2022) "Об утверждении Правил по охране труда при эксплуатации электроустановок", Приказ Минтруда России от 16.11.2020 № 782н "Об утверждении Правил по охране труда при работе на высоте",  Договор № А-175-Э/24 от 20.09.2024 с ИП Кузнецова А.С., Договор № 23-07-07/2 от 07.07.2023 с ООО "Профприоритет"</t>
  </si>
  <si>
    <t>Противопожарные мероприятия (закупка огнетушителей)</t>
  </si>
  <si>
    <t>Данные, размещенные в публичном доступе на сайте nfcom.ru</t>
  </si>
  <si>
    <t>договор № Ю-86 от 01.09.2019 с ООО "Прогресс технология"</t>
  </si>
  <si>
    <t>Расчет размера членского взноса/платежа для граждан, ведущих садоводство без участия в товариществе</t>
  </si>
  <si>
    <t>Тарифы установленные  АО "Почта России", расчеты произведены на основании расходов предыдущего периода</t>
  </si>
  <si>
    <t>Данные, размещенные в публичном доступе на сайте www.citilink.ru, ozon.ru</t>
  </si>
  <si>
    <t>Договор с ООО "Бегет"</t>
  </si>
  <si>
    <t>Государственные пошлины по делам, рассматриваемыми судами, установленные Налоговым кодексом РФ</t>
  </si>
  <si>
    <t>Договор № 22-05/25 от 22.05.2025 сИП Кульменева Елена Анатольевна</t>
  </si>
  <si>
    <t xml:space="preserve"> СНТ "Рахья" на 2026-2027 год</t>
  </si>
  <si>
    <t xml:space="preserve">Бухгалтер                    - 15 000 (13050)руб </t>
  </si>
  <si>
    <t>Работы по договорам ГПХ: ограждение мусорного бака, обрезка деревьев</t>
  </si>
  <si>
    <t>проект договора с Окань С.А.</t>
  </si>
  <si>
    <t>проект договора с ПАО "Сбер банк"</t>
  </si>
  <si>
    <t>Аренда сервиса "Инфокрафт ЖКХ 365" 1С садовод" от ООО "Инфокрафт Северо-Запад"</t>
  </si>
  <si>
    <t>Данные с официального сайта ООО "Тензор" (публичная оферта)</t>
  </si>
  <si>
    <t xml:space="preserve">Канцелярские расходы </t>
  </si>
  <si>
    <t>Юридические консультации, госпошлина</t>
  </si>
  <si>
    <t>Аренда почтового ящика для смены юридического адреса СНТ</t>
  </si>
  <si>
    <t>Тарифы установленные  АО "Почта России"</t>
  </si>
  <si>
    <t>1.12.</t>
  </si>
  <si>
    <t>Услуги архивариуса</t>
  </si>
  <si>
    <t>Проект договора с самозанятым</t>
  </si>
  <si>
    <t xml:space="preserve"> Грейдеровка дороги (28800*7)</t>
  </si>
  <si>
    <t>Договор с ИП Смирнов М.Н.</t>
  </si>
  <si>
    <t>Ямочный ремонт дорог в СНТ с приобретением  материалов  (февральская улица) отсев 40000 = 20 м2, работа погрузчика 35 000</t>
  </si>
  <si>
    <t>Коммерческое предложение от ООО "ТСК Монолит", Договор с ИП Смирнов М.Н.</t>
  </si>
  <si>
    <t>Вывоз мусора и утилизация бытовых отходов (тариф 1289,73 руб. м3), объем в год 605 м3</t>
  </si>
  <si>
    <t>Договор № 4671ЮО-5/12-2019 с АО "Управляющая компания по обращению с отходами в Ленинградской области"(с учетом тарифов, установленных комитетом по тарифам и ценовой политике ЛО)</t>
  </si>
  <si>
    <t>Электроэнергия общего потребления ( тарифы 7,25 и 3,95, одноставочный 6,59 - предполагаемое повышение 10%)расходы на уличное освещение и правление - 90 000р., вышка для установки и замены фонариков - 35 000 руб.,  потери в сетях - 50 000р.) , фонари 12 шт. *7110, счетчики 10*2000, автоматы 5*400</t>
  </si>
  <si>
    <t>Договор №88371 с ООО "РКС-Энерго" (с учетом тарифов, установленных комитетом по тарифам и ценовой политике ЛО); закупка светильников, счетчиков в "Prof Electrо", счет № 373 от 26 мая 2026 г.</t>
  </si>
  <si>
    <t>Интернет 660руб/месяц</t>
  </si>
  <si>
    <t xml:space="preserve">Земельный налог на земли общего пользования </t>
  </si>
  <si>
    <t>Налоговый кодекс РФ, Решение Совета депутатов муниципального образования Рахьинское городское поселение Всеволожского муниципального района Ленинградской области "Об установлении на территории муниципального образования "Рахьинское городское поселение" Всеволожского муниципального района Ленинградской области земельного налога на 2024 год" №59(308) от 16.11.2023</t>
  </si>
  <si>
    <t>Обучение и проверка знаний требований охраны труда дворник, Обучение и проверка знаний требований охраны труда, работам на высоте, электротехническим работам</t>
  </si>
  <si>
    <t>Средства индивидуальной защиты дворника (Костюм для защиты от механических воздействий (истирания), Перчатки для защиты от воды и растворов нетоксичных веществ (12 пар), Перчатки для защиты от механических воздействий (12 пар); и электрика (Костюм для защиты от термических рисков электрической дуги), обувь защитная</t>
  </si>
  <si>
    <t>Приказ Министерства труда и социальной защиты РФ  от 29.10.2021 № 767н "Об утверждении Единых типовых норм выдачи средств индивидуальной защиты и смывающих средств", данные с официального сайта ООО "Техноавиа"</t>
  </si>
  <si>
    <t>Финансово-экономическое обоснование размера членского и целевого взноса/ платежа для граждан, ведущих садоводство без участия в товариществе</t>
  </si>
  <si>
    <t>Ремонт товарищеской улицы 400 м погонных</t>
  </si>
  <si>
    <t>Коммерческое предложение от "Динамика"</t>
  </si>
  <si>
    <t>7000/ собственник участка</t>
  </si>
  <si>
    <t xml:space="preserve">ФЭО принято Решением общего собрания садоводов Протокол  от "___" июня 2026 г. </t>
  </si>
  <si>
    <t>Расчет стоимости за 100 м2= 1750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</si>
</sst>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color theme="1"/>
      <name val="Calibri"/>
      <family val="2"/>
      <scheme val="minor"/>
    </font>
    <font>
      <b/>
      <sz val="14"/>
      <color theme="1"/>
      <name val="Calibri"/>
      <family val="2"/>
      <scheme val="minor"/>
    </font>
    <font>
      <sz val="14"/>
      <name val="Calibri"/>
      <family val="2"/>
      <charset val="204"/>
      <scheme val="minor"/>
    </font>
    <font>
      <b/>
      <sz val="11"/>
      <color theme="1"/>
      <name val="Calibri"/>
      <family val="2"/>
      <charset val="204"/>
      <scheme val="minor"/>
    </font>
    <font>
      <b/>
      <sz val="14"/>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3" fillId="0" borderId="0" xfId="0" applyFont="1"/>
    <xf numFmtId="0" fontId="3" fillId="2" borderId="0" xfId="0" applyFont="1" applyFill="1"/>
    <xf numFmtId="0" fontId="3" fillId="0" borderId="0" xfId="0" applyFont="1" applyAlignment="1">
      <alignment horizontal="left"/>
    </xf>
    <xf numFmtId="0" fontId="3" fillId="0" borderId="0" xfId="0" applyFont="1" applyAlignment="1">
      <alignment horizontal="center"/>
    </xf>
    <xf numFmtId="0" fontId="5" fillId="0" borderId="0" xfId="0" applyFont="1" applyFill="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2" xfId="0" applyFont="1" applyFill="1" applyBorder="1" applyAlignment="1">
      <alignment vertical="top"/>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16" fontId="4" fillId="0" borderId="2" xfId="0" applyNumberFormat="1" applyFont="1" applyFill="1" applyBorder="1" applyAlignment="1">
      <alignment vertical="top"/>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5" fillId="0" borderId="2" xfId="0" applyFont="1" applyFill="1" applyBorder="1" applyAlignment="1">
      <alignment horizontal="left" vertical="center"/>
    </xf>
    <xf numFmtId="0" fontId="3" fillId="0" borderId="0" xfId="0" applyFont="1" applyFill="1"/>
    <xf numFmtId="16" fontId="0" fillId="0" borderId="0" xfId="0" applyNumberFormat="1"/>
    <xf numFmtId="0" fontId="5" fillId="2" borderId="2" xfId="0" applyFont="1" applyFill="1" applyBorder="1" applyAlignment="1">
      <alignment horizontal="center" vertical="center"/>
    </xf>
    <xf numFmtId="3" fontId="5" fillId="2" borderId="2" xfId="0" applyNumberFormat="1" applyFont="1" applyFill="1" applyBorder="1" applyAlignment="1">
      <alignment horizontal="center" vertical="center"/>
    </xf>
    <xf numFmtId="0" fontId="2" fillId="2" borderId="0" xfId="0" applyFont="1" applyFill="1"/>
    <xf numFmtId="0" fontId="2" fillId="0" borderId="0" xfId="0" applyFont="1"/>
    <xf numFmtId="0" fontId="4" fillId="0" borderId="0" xfId="0" applyFont="1" applyFill="1" applyBorder="1" applyAlignment="1">
      <alignment vertical="top"/>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2" xfId="0" applyBorder="1"/>
    <xf numFmtId="1" fontId="5" fillId="2" borderId="2" xfId="0" applyNumberFormat="1" applyFont="1" applyFill="1" applyBorder="1" applyAlignment="1">
      <alignment horizontal="center" vertical="center"/>
    </xf>
    <xf numFmtId="0" fontId="1" fillId="2" borderId="0" xfId="0" applyFont="1" applyFill="1" applyAlignment="1">
      <alignment wrapText="1"/>
    </xf>
    <xf numFmtId="0" fontId="7" fillId="0" borderId="0" xfId="0" applyFont="1" applyAlignment="1">
      <alignment horizontal="center" wrapText="1"/>
    </xf>
    <xf numFmtId="0" fontId="4" fillId="0" borderId="0" xfId="0" applyFont="1" applyFill="1" applyBorder="1" applyAlignment="1">
      <alignment horizontal="center" vertical="center" wrapText="1"/>
    </xf>
    <xf numFmtId="0" fontId="4" fillId="2" borderId="0" xfId="0" applyFont="1" applyFill="1" applyAlignment="1">
      <alignment horizontal="center" wrapText="1"/>
    </xf>
    <xf numFmtId="0" fontId="5" fillId="0" borderId="0" xfId="0" applyFont="1" applyFill="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2" xfId="0" applyFont="1" applyFill="1" applyBorder="1" applyAlignment="1">
      <alignment horizontal="left" vertical="center" wrapText="1"/>
    </xf>
    <xf numFmtId="3" fontId="5" fillId="0" borderId="2" xfId="0" applyNumberFormat="1" applyFont="1" applyFill="1" applyBorder="1" applyAlignment="1">
      <alignment horizontal="center" vertical="center"/>
    </xf>
    <xf numFmtId="1" fontId="5"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tabSelected="1" topLeftCell="A36" zoomScale="90" zoomScaleNormal="90" workbookViewId="0">
      <selection activeCell="C40" sqref="C40"/>
    </sheetView>
  </sheetViews>
  <sheetFormatPr defaultRowHeight="14.5" x14ac:dyDescent="0.35"/>
  <cols>
    <col min="1" max="1" width="8.1796875" bestFit="1" customWidth="1"/>
    <col min="2" max="2" width="58.36328125" customWidth="1"/>
    <col min="3" max="3" width="33.90625" bestFit="1" customWidth="1"/>
    <col min="4" max="4" width="35.81640625" customWidth="1"/>
    <col min="5" max="5" width="16.90625" customWidth="1"/>
  </cols>
  <sheetData>
    <row r="1" spans="1:8" ht="18.5" customHeight="1" x14ac:dyDescent="0.35">
      <c r="A1" s="31" t="s">
        <v>91</v>
      </c>
      <c r="B1" s="31"/>
      <c r="C1" s="31"/>
      <c r="D1" s="31"/>
      <c r="E1" s="31"/>
    </row>
    <row r="2" spans="1:8" ht="18.5" customHeight="1" x14ac:dyDescent="0.35">
      <c r="A2" s="31"/>
      <c r="B2" s="31"/>
      <c r="C2" s="31"/>
      <c r="D2" s="31"/>
      <c r="E2" s="31"/>
    </row>
    <row r="3" spans="1:8" ht="18.5" customHeight="1" x14ac:dyDescent="0.35">
      <c r="A3" s="32" t="s">
        <v>63</v>
      </c>
      <c r="B3" s="32"/>
      <c r="C3" s="32"/>
      <c r="D3" s="32"/>
      <c r="E3" s="32"/>
    </row>
    <row r="4" spans="1:8" ht="37" x14ac:dyDescent="0.35">
      <c r="A4" s="5" t="s">
        <v>0</v>
      </c>
      <c r="B4" s="30" t="s">
        <v>1</v>
      </c>
      <c r="C4" s="30"/>
      <c r="D4" s="30"/>
      <c r="E4" s="30"/>
    </row>
    <row r="5" spans="1:8" ht="18.5" x14ac:dyDescent="0.35">
      <c r="A5" s="5"/>
      <c r="B5" s="24"/>
      <c r="C5" s="24"/>
    </row>
    <row r="6" spans="1:8" ht="83.5" customHeight="1" x14ac:dyDescent="0.35">
      <c r="A6" s="6" t="s">
        <v>2</v>
      </c>
      <c r="B6" s="6" t="s">
        <v>3</v>
      </c>
      <c r="C6" s="7" t="s">
        <v>4</v>
      </c>
      <c r="D6" s="25" t="s">
        <v>52</v>
      </c>
      <c r="E6" s="25" t="s">
        <v>49</v>
      </c>
    </row>
    <row r="7" spans="1:8" ht="18.5" x14ac:dyDescent="0.35">
      <c r="A7" s="8" t="s">
        <v>5</v>
      </c>
      <c r="B7" s="9" t="s">
        <v>6</v>
      </c>
      <c r="C7" s="10"/>
      <c r="D7" s="26"/>
      <c r="E7" s="26"/>
    </row>
    <row r="8" spans="1:8" ht="37" x14ac:dyDescent="0.35">
      <c r="A8" s="11" t="s">
        <v>7</v>
      </c>
      <c r="B8" s="12" t="s">
        <v>48</v>
      </c>
      <c r="C8" s="7"/>
      <c r="D8" s="26"/>
      <c r="E8" s="26"/>
      <c r="H8" s="16"/>
    </row>
    <row r="9" spans="1:8" ht="29.5" customHeight="1" x14ac:dyDescent="0.35">
      <c r="A9" s="8"/>
      <c r="B9" s="13" t="s">
        <v>35</v>
      </c>
      <c r="C9" s="17">
        <f>30000*12</f>
        <v>360000</v>
      </c>
      <c r="D9" s="33" t="s">
        <v>51</v>
      </c>
      <c r="E9" s="27">
        <f>C9/1882</f>
        <v>191.28586609989372</v>
      </c>
    </row>
    <row r="10" spans="1:8" ht="18.5" x14ac:dyDescent="0.35">
      <c r="A10" s="8"/>
      <c r="B10" s="13" t="s">
        <v>64</v>
      </c>
      <c r="C10" s="17">
        <f>15000*12</f>
        <v>180000</v>
      </c>
      <c r="D10" s="34"/>
      <c r="E10" s="27">
        <f t="shared" ref="E10:E35" si="0">C10/1882</f>
        <v>95.642933049946862</v>
      </c>
    </row>
    <row r="11" spans="1:8" ht="18.5" x14ac:dyDescent="0.35">
      <c r="A11" s="8"/>
      <c r="B11" s="13" t="s">
        <v>42</v>
      </c>
      <c r="C11" s="17">
        <f>23000*12</f>
        <v>276000</v>
      </c>
      <c r="D11" s="34"/>
      <c r="E11" s="27">
        <f t="shared" si="0"/>
        <v>146.65249734325187</v>
      </c>
    </row>
    <row r="12" spans="1:8" ht="18.5" x14ac:dyDescent="0.35">
      <c r="A12" s="8"/>
      <c r="B12" s="13" t="s">
        <v>43</v>
      </c>
      <c r="C12" s="17">
        <f>15000*12</f>
        <v>180000</v>
      </c>
      <c r="D12" s="35"/>
      <c r="E12" s="27">
        <f t="shared" si="0"/>
        <v>95.642933049946862</v>
      </c>
    </row>
    <row r="13" spans="1:8" ht="130.5" customHeight="1" x14ac:dyDescent="0.35">
      <c r="A13" s="8"/>
      <c r="B13" s="12" t="s">
        <v>8</v>
      </c>
      <c r="C13" s="17">
        <f>(SUM(C9:C12))*0.302</f>
        <v>300792</v>
      </c>
      <c r="D13" s="12" t="s">
        <v>50</v>
      </c>
      <c r="E13" s="27">
        <f t="shared" si="0"/>
        <v>159.82571732199787</v>
      </c>
    </row>
    <row r="14" spans="1:8" ht="37" x14ac:dyDescent="0.35">
      <c r="A14" s="11" t="s">
        <v>9</v>
      </c>
      <c r="B14" s="12" t="s">
        <v>65</v>
      </c>
      <c r="C14" s="17">
        <v>50000</v>
      </c>
      <c r="D14" s="12" t="s">
        <v>66</v>
      </c>
      <c r="E14" s="27">
        <f t="shared" si="0"/>
        <v>26.567481402763018</v>
      </c>
    </row>
    <row r="15" spans="1:8" ht="129.5" x14ac:dyDescent="0.35">
      <c r="A15" s="8" t="s">
        <v>10</v>
      </c>
      <c r="B15" s="12" t="s">
        <v>8</v>
      </c>
      <c r="C15" s="17">
        <f>C14*0.302</f>
        <v>15100</v>
      </c>
      <c r="D15" s="12" t="s">
        <v>50</v>
      </c>
      <c r="E15" s="27">
        <f t="shared" si="0"/>
        <v>8.0233793836344312</v>
      </c>
    </row>
    <row r="16" spans="1:8" ht="37" x14ac:dyDescent="0.35">
      <c r="A16" s="8" t="s">
        <v>11</v>
      </c>
      <c r="B16" s="12" t="s">
        <v>12</v>
      </c>
      <c r="C16" s="17">
        <v>36400</v>
      </c>
      <c r="D16" s="12" t="s">
        <v>67</v>
      </c>
      <c r="E16" s="27">
        <f t="shared" si="0"/>
        <v>19.341126461211477</v>
      </c>
    </row>
    <row r="17" spans="1:5" ht="55.5" x14ac:dyDescent="0.35">
      <c r="A17" s="8" t="s">
        <v>13</v>
      </c>
      <c r="B17" s="12" t="s">
        <v>41</v>
      </c>
      <c r="C17" s="18">
        <v>33600</v>
      </c>
      <c r="D17" s="12" t="s">
        <v>68</v>
      </c>
      <c r="E17" s="27">
        <f t="shared" si="0"/>
        <v>17.853347502656749</v>
      </c>
    </row>
    <row r="18" spans="1:5" ht="55.5" x14ac:dyDescent="0.35">
      <c r="A18" s="8" t="s">
        <v>14</v>
      </c>
      <c r="B18" s="12" t="s">
        <v>31</v>
      </c>
      <c r="C18" s="7">
        <v>20000</v>
      </c>
      <c r="D18" s="12" t="s">
        <v>69</v>
      </c>
      <c r="E18" s="27">
        <f t="shared" si="0"/>
        <v>10.626992561105208</v>
      </c>
    </row>
    <row r="19" spans="1:5" ht="92.5" x14ac:dyDescent="0.35">
      <c r="A19" s="8" t="s">
        <v>15</v>
      </c>
      <c r="B19" s="12" t="s">
        <v>16</v>
      </c>
      <c r="C19" s="7">
        <v>2000</v>
      </c>
      <c r="D19" s="12" t="s">
        <v>58</v>
      </c>
      <c r="E19" s="27">
        <f t="shared" si="0"/>
        <v>1.0626992561105206</v>
      </c>
    </row>
    <row r="20" spans="1:5" ht="55.5" x14ac:dyDescent="0.35">
      <c r="A20" s="8" t="s">
        <v>17</v>
      </c>
      <c r="B20" s="12" t="s">
        <v>70</v>
      </c>
      <c r="C20" s="17">
        <v>10000</v>
      </c>
      <c r="D20" s="12" t="s">
        <v>59</v>
      </c>
      <c r="E20" s="27">
        <f t="shared" si="0"/>
        <v>5.313496280552604</v>
      </c>
    </row>
    <row r="21" spans="1:5" ht="74" x14ac:dyDescent="0.35">
      <c r="A21" s="8" t="s">
        <v>45</v>
      </c>
      <c r="B21" s="12" t="s">
        <v>71</v>
      </c>
      <c r="C21" s="17">
        <v>30000</v>
      </c>
      <c r="D21" s="12" t="s">
        <v>61</v>
      </c>
      <c r="E21" s="27">
        <f t="shared" si="0"/>
        <v>15.94048884165781</v>
      </c>
    </row>
    <row r="22" spans="1:5" ht="18.5" x14ac:dyDescent="0.35">
      <c r="A22" s="8" t="s">
        <v>18</v>
      </c>
      <c r="B22" s="12" t="s">
        <v>20</v>
      </c>
      <c r="C22" s="17">
        <v>8000</v>
      </c>
      <c r="D22" s="12" t="s">
        <v>60</v>
      </c>
      <c r="E22" s="27">
        <f t="shared" si="0"/>
        <v>4.2507970244420825</v>
      </c>
    </row>
    <row r="23" spans="1:5" ht="37" x14ac:dyDescent="0.35">
      <c r="A23" s="8" t="s">
        <v>19</v>
      </c>
      <c r="B23" s="12" t="s">
        <v>72</v>
      </c>
      <c r="C23" s="17">
        <v>17000</v>
      </c>
      <c r="D23" s="12" t="s">
        <v>73</v>
      </c>
      <c r="E23" s="27">
        <f t="shared" si="0"/>
        <v>9.0329436769394267</v>
      </c>
    </row>
    <row r="24" spans="1:5" ht="37" x14ac:dyDescent="0.35">
      <c r="A24" s="11" t="s">
        <v>74</v>
      </c>
      <c r="B24" s="12" t="s">
        <v>75</v>
      </c>
      <c r="C24" s="18">
        <v>40000</v>
      </c>
      <c r="D24" s="12" t="s">
        <v>76</v>
      </c>
      <c r="E24" s="27">
        <f t="shared" si="0"/>
        <v>21.253985122210416</v>
      </c>
    </row>
    <row r="25" spans="1:5" ht="18.5" x14ac:dyDescent="0.35">
      <c r="A25" s="8" t="s">
        <v>21</v>
      </c>
      <c r="B25" s="9" t="s">
        <v>22</v>
      </c>
      <c r="C25" s="7"/>
      <c r="D25" s="26"/>
      <c r="E25" s="27"/>
    </row>
    <row r="26" spans="1:5" ht="55.5" x14ac:dyDescent="0.35">
      <c r="A26" s="8" t="s">
        <v>23</v>
      </c>
      <c r="B26" s="12" t="s">
        <v>77</v>
      </c>
      <c r="C26" s="7">
        <v>201600</v>
      </c>
      <c r="D26" s="12" t="s">
        <v>62</v>
      </c>
      <c r="E26" s="27">
        <f t="shared" si="0"/>
        <v>107.12008501594049</v>
      </c>
    </row>
    <row r="27" spans="1:5" ht="37" x14ac:dyDescent="0.35">
      <c r="A27" s="8" t="s">
        <v>24</v>
      </c>
      <c r="B27" s="12" t="s">
        <v>32</v>
      </c>
      <c r="C27" s="7">
        <v>250000</v>
      </c>
      <c r="D27" s="12" t="s">
        <v>78</v>
      </c>
      <c r="E27" s="27">
        <f t="shared" si="0"/>
        <v>132.8374070138151</v>
      </c>
    </row>
    <row r="28" spans="1:5" ht="55.5" x14ac:dyDescent="0.35">
      <c r="A28" s="8" t="s">
        <v>25</v>
      </c>
      <c r="B28" s="12" t="s">
        <v>79</v>
      </c>
      <c r="C28" s="18">
        <v>75000</v>
      </c>
      <c r="D28" s="12" t="s">
        <v>80</v>
      </c>
      <c r="E28" s="27">
        <f t="shared" si="0"/>
        <v>39.851222104144526</v>
      </c>
    </row>
    <row r="29" spans="1:5" ht="148" x14ac:dyDescent="0.35">
      <c r="A29" s="8" t="s">
        <v>26</v>
      </c>
      <c r="B29" s="12" t="s">
        <v>81</v>
      </c>
      <c r="C29" s="17">
        <f>600*1300</f>
        <v>780000</v>
      </c>
      <c r="D29" s="12" t="s">
        <v>82</v>
      </c>
      <c r="E29" s="27">
        <f t="shared" si="0"/>
        <v>414.45270988310307</v>
      </c>
    </row>
    <row r="30" spans="1:5" ht="129.5" x14ac:dyDescent="0.35">
      <c r="A30" s="8" t="s">
        <v>27</v>
      </c>
      <c r="B30" s="36" t="s">
        <v>83</v>
      </c>
      <c r="C30" s="17">
        <f>90000+35000+85320+2000+20000</f>
        <v>232320</v>
      </c>
      <c r="D30" s="12" t="s">
        <v>84</v>
      </c>
      <c r="E30" s="27">
        <f t="shared" si="0"/>
        <v>123.44314558979809</v>
      </c>
    </row>
    <row r="31" spans="1:5" ht="55.5" x14ac:dyDescent="0.35">
      <c r="A31" s="8" t="s">
        <v>28</v>
      </c>
      <c r="B31" s="12" t="s">
        <v>54</v>
      </c>
      <c r="C31" s="18">
        <v>10000</v>
      </c>
      <c r="D31" s="12" t="s">
        <v>55</v>
      </c>
      <c r="E31" s="27">
        <f t="shared" si="0"/>
        <v>5.313496280552604</v>
      </c>
    </row>
    <row r="32" spans="1:5" ht="37" x14ac:dyDescent="0.35">
      <c r="A32" s="8" t="s">
        <v>29</v>
      </c>
      <c r="B32" s="12" t="s">
        <v>85</v>
      </c>
      <c r="C32" s="17">
        <f>660*12</f>
        <v>7920</v>
      </c>
      <c r="D32" s="12" t="s">
        <v>56</v>
      </c>
      <c r="E32" s="27">
        <f t="shared" si="0"/>
        <v>4.2082890541976621</v>
      </c>
    </row>
    <row r="33" spans="1:5" ht="277.5" x14ac:dyDescent="0.35">
      <c r="A33" s="8" t="s">
        <v>30</v>
      </c>
      <c r="B33" s="12" t="s">
        <v>86</v>
      </c>
      <c r="C33" s="17">
        <v>105000</v>
      </c>
      <c r="D33" s="12" t="s">
        <v>87</v>
      </c>
      <c r="E33" s="27">
        <f t="shared" si="0"/>
        <v>55.791710945802336</v>
      </c>
    </row>
    <row r="34" spans="1:5" ht="351.5" x14ac:dyDescent="0.35">
      <c r="A34" s="8" t="s">
        <v>33</v>
      </c>
      <c r="B34" s="12" t="s">
        <v>88</v>
      </c>
      <c r="C34" s="17">
        <v>20000</v>
      </c>
      <c r="D34" s="12" t="s">
        <v>53</v>
      </c>
      <c r="E34" s="27">
        <f t="shared" si="0"/>
        <v>10.626992561105208</v>
      </c>
    </row>
    <row r="35" spans="1:5" ht="166.5" x14ac:dyDescent="0.35">
      <c r="A35" s="8" t="s">
        <v>34</v>
      </c>
      <c r="B35" s="12" t="s">
        <v>89</v>
      </c>
      <c r="C35" s="6">
        <v>40000</v>
      </c>
      <c r="D35" s="12" t="s">
        <v>90</v>
      </c>
      <c r="E35" s="27">
        <f t="shared" si="0"/>
        <v>21.253985122210416</v>
      </c>
    </row>
    <row r="36" spans="1:5" ht="55.5" x14ac:dyDescent="0.35">
      <c r="A36" s="8" t="s">
        <v>44</v>
      </c>
      <c r="B36" s="12" t="s">
        <v>92</v>
      </c>
      <c r="C36" s="37">
        <v>1700000</v>
      </c>
      <c r="D36" s="12" t="s">
        <v>93</v>
      </c>
      <c r="E36" s="38" t="s">
        <v>94</v>
      </c>
    </row>
    <row r="37" spans="1:5" ht="18.5" x14ac:dyDescent="0.35">
      <c r="A37" s="8"/>
      <c r="B37" s="14" t="s">
        <v>40</v>
      </c>
      <c r="C37" s="37">
        <f>SUM(C9:C36)</f>
        <v>4980732</v>
      </c>
      <c r="D37" s="26"/>
      <c r="E37" s="27"/>
    </row>
    <row r="38" spans="1:5" ht="18" customHeight="1" x14ac:dyDescent="0.35">
      <c r="A38" s="8" t="s">
        <v>7</v>
      </c>
      <c r="B38" s="14" t="s">
        <v>57</v>
      </c>
      <c r="C38" s="7"/>
      <c r="D38" s="26"/>
      <c r="E38" s="26"/>
    </row>
    <row r="39" spans="1:5" ht="18" customHeight="1" x14ac:dyDescent="0.35">
      <c r="A39" s="8"/>
      <c r="B39" s="14" t="s">
        <v>96</v>
      </c>
      <c r="C39" s="7">
        <f>1750*1882</f>
        <v>3293500</v>
      </c>
      <c r="D39" s="26"/>
      <c r="E39" s="26"/>
    </row>
    <row r="40" spans="1:5" ht="18" customHeight="1" x14ac:dyDescent="0.35">
      <c r="A40" s="21"/>
      <c r="B40" s="22"/>
      <c r="C40" s="23"/>
    </row>
    <row r="41" spans="1:5" ht="13.5" customHeight="1" x14ac:dyDescent="0.35">
      <c r="A41" s="15"/>
      <c r="B41" s="15" t="s">
        <v>36</v>
      </c>
      <c r="C41" s="15"/>
    </row>
    <row r="42" spans="1:5" x14ac:dyDescent="0.35">
      <c r="A42" s="15"/>
      <c r="B42" s="15" t="s">
        <v>37</v>
      </c>
      <c r="C42" s="15"/>
    </row>
    <row r="43" spans="1:5" ht="10" customHeight="1" x14ac:dyDescent="0.35">
      <c r="A43" s="1"/>
      <c r="B43" s="1"/>
      <c r="C43" s="1"/>
    </row>
    <row r="44" spans="1:5" hidden="1" x14ac:dyDescent="0.35">
      <c r="A44" s="2"/>
      <c r="B44" s="28"/>
      <c r="C44" s="1"/>
    </row>
    <row r="45" spans="1:5" hidden="1" x14ac:dyDescent="0.35">
      <c r="A45" s="2"/>
      <c r="B45" s="19"/>
      <c r="C45" s="1"/>
    </row>
    <row r="46" spans="1:5" hidden="1" x14ac:dyDescent="0.35">
      <c r="A46" s="2"/>
      <c r="B46" s="2"/>
      <c r="C46" s="1"/>
    </row>
    <row r="47" spans="1:5" x14ac:dyDescent="0.35">
      <c r="A47" s="1"/>
      <c r="B47" s="20" t="s">
        <v>47</v>
      </c>
      <c r="C47" s="1"/>
    </row>
    <row r="48" spans="1:5" x14ac:dyDescent="0.35">
      <c r="A48" s="1"/>
      <c r="B48" s="1"/>
      <c r="C48" s="1"/>
    </row>
    <row r="49" spans="1:3" x14ac:dyDescent="0.35">
      <c r="A49" s="1"/>
      <c r="B49" s="1" t="s">
        <v>38</v>
      </c>
      <c r="C49" s="1"/>
    </row>
    <row r="50" spans="1:3" x14ac:dyDescent="0.35">
      <c r="A50" s="1"/>
      <c r="B50" s="20" t="s">
        <v>46</v>
      </c>
      <c r="C50" s="1"/>
    </row>
    <row r="51" spans="1:3" x14ac:dyDescent="0.35">
      <c r="A51" s="1"/>
      <c r="B51" s="1"/>
      <c r="C51" s="1"/>
    </row>
    <row r="52" spans="1:3" x14ac:dyDescent="0.35">
      <c r="A52" s="1"/>
      <c r="B52" s="3"/>
      <c r="C52" s="4"/>
    </row>
    <row r="53" spans="1:3" x14ac:dyDescent="0.35">
      <c r="A53" s="29" t="s">
        <v>95</v>
      </c>
      <c r="B53" s="29"/>
      <c r="C53" s="29"/>
    </row>
    <row r="54" spans="1:3" x14ac:dyDescent="0.35">
      <c r="A54" s="1"/>
      <c r="B54" s="1" t="s">
        <v>39</v>
      </c>
      <c r="C54" s="1"/>
    </row>
    <row r="55" spans="1:3" x14ac:dyDescent="0.35">
      <c r="A55" s="1"/>
      <c r="B55" s="1"/>
      <c r="C55" s="1"/>
    </row>
  </sheetData>
  <mergeCells count="5">
    <mergeCell ref="A53:C53"/>
    <mergeCell ref="B4:E4"/>
    <mergeCell ref="A1:E2"/>
    <mergeCell ref="A3:E3"/>
    <mergeCell ref="D9:D12"/>
  </mergeCells>
  <pageMargins left="0.25" right="0.25" top="0.75" bottom="0.75" header="0.3" footer="0.3"/>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Рахья</dc:creator>
  <cp:lastModifiedBy>Main_User</cp:lastModifiedBy>
  <cp:lastPrinted>2025-07-06T09:29:32Z</cp:lastPrinted>
  <dcterms:created xsi:type="dcterms:W3CDTF">2015-06-05T18:19:34Z</dcterms:created>
  <dcterms:modified xsi:type="dcterms:W3CDTF">2026-06-17T07:31:17Z</dcterms:modified>
</cp:coreProperties>
</file>