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19420" windowHeight="11020"/>
  </bookViews>
  <sheets>
    <sheet name="Лист1"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 l="1"/>
  <c r="C42" i="1" l="1"/>
  <c r="F10" i="1" l="1"/>
  <c r="C11" i="1"/>
  <c r="F11" i="1" s="1"/>
  <c r="C12" i="1"/>
  <c r="F12" i="1" s="1"/>
  <c r="C9" i="1"/>
  <c r="F14" i="1"/>
  <c r="C15" i="1"/>
  <c r="F15" i="1" s="1"/>
  <c r="F17" i="1"/>
  <c r="F18" i="1"/>
  <c r="F19" i="1"/>
  <c r="F20" i="1"/>
  <c r="F21" i="1"/>
  <c r="F22" i="1"/>
  <c r="F23" i="1"/>
  <c r="C25" i="1"/>
  <c r="F25" i="1" s="1"/>
  <c r="C26" i="1"/>
  <c r="F26" i="1" s="1"/>
  <c r="C27" i="1"/>
  <c r="E27" i="1" s="1"/>
  <c r="F27" i="1"/>
  <c r="C28" i="1"/>
  <c r="F28" i="1" s="1"/>
  <c r="F29" i="1"/>
  <c r="F30" i="1"/>
  <c r="C31" i="1"/>
  <c r="F31" i="1" s="1"/>
  <c r="C32" i="1"/>
  <c r="F32" i="1" s="1"/>
  <c r="F33" i="1"/>
  <c r="C34" i="1"/>
  <c r="F34" i="1" s="1"/>
  <c r="F35" i="1"/>
  <c r="C36" i="1"/>
  <c r="E36" i="1" s="1"/>
  <c r="F36" i="1"/>
  <c r="C37" i="1"/>
  <c r="F37" i="1" s="1"/>
  <c r="F38" i="1"/>
  <c r="E10" i="1"/>
  <c r="E14" i="1"/>
  <c r="E17" i="1"/>
  <c r="E18" i="1"/>
  <c r="E19" i="1"/>
  <c r="E20" i="1"/>
  <c r="E21" i="1"/>
  <c r="E22" i="1"/>
  <c r="E23" i="1"/>
  <c r="E28" i="1"/>
  <c r="E29" i="1"/>
  <c r="E30" i="1"/>
  <c r="E33" i="1"/>
  <c r="E35" i="1"/>
  <c r="E38" i="1"/>
  <c r="F9" i="1"/>
  <c r="E9" i="1"/>
  <c r="E31" i="1" l="1"/>
  <c r="E26" i="1"/>
  <c r="E34" i="1"/>
  <c r="E15" i="1"/>
  <c r="C16" i="1"/>
  <c r="F16" i="1" s="1"/>
  <c r="E25" i="1"/>
  <c r="E11" i="1"/>
  <c r="C13" i="1"/>
  <c r="E13" i="1" s="1"/>
  <c r="E32" i="1"/>
  <c r="E37" i="1"/>
  <c r="E16" i="1"/>
  <c r="E12" i="1"/>
  <c r="C39" i="1" l="1"/>
  <c r="F39" i="1" s="1"/>
  <c r="F13" i="1"/>
  <c r="E39" i="1" l="1"/>
</calcChain>
</file>

<file path=xl/sharedStrings.xml><?xml version="1.0" encoding="utf-8"?>
<sst xmlns="http://schemas.openxmlformats.org/spreadsheetml/2006/main" count="108" uniqueCount="103">
  <si>
    <t xml:space="preserve">Адрес СНТ </t>
  </si>
  <si>
    <t>188671, Ленинградская обл., Всеволожский р-н, г.п. Рахьинское, массив Рахья, территория СНТ "Рахья"</t>
  </si>
  <si>
    <t>№ п/п</t>
  </si>
  <si>
    <t>Наименование статей расхода</t>
  </si>
  <si>
    <t>Сумма</t>
  </si>
  <si>
    <t>1.</t>
  </si>
  <si>
    <t>АДМИНИСТРАТИВНЫЕ РАСХОДЫ</t>
  </si>
  <si>
    <t>1.1.</t>
  </si>
  <si>
    <t xml:space="preserve">Бухгалтер                    - 14 000 (12180)руб </t>
  </si>
  <si>
    <t>Страховые взносы в фонды    (30,2%)</t>
  </si>
  <si>
    <t>1.2.</t>
  </si>
  <si>
    <t>1.3.</t>
  </si>
  <si>
    <t>1.4.</t>
  </si>
  <si>
    <t>Расчетно-кассовое обслуживание в банке</t>
  </si>
  <si>
    <t>1.5.</t>
  </si>
  <si>
    <t>1.6.</t>
  </si>
  <si>
    <t>1.7.</t>
  </si>
  <si>
    <t>Почтовые расходы (конверты,заказные письма и т.д.),ведение делопроизводства.</t>
  </si>
  <si>
    <t>1.8.</t>
  </si>
  <si>
    <t>1.10.</t>
  </si>
  <si>
    <t>1.11.</t>
  </si>
  <si>
    <t>Юридические консультации</t>
  </si>
  <si>
    <t xml:space="preserve">Обслуживание сайта СНТ "Рахья" </t>
  </si>
  <si>
    <t>2.</t>
  </si>
  <si>
    <t>ОБСЛУЖИВАНИЕ ТЕРРИТОРИИ СНТ</t>
  </si>
  <si>
    <t>2.1.</t>
  </si>
  <si>
    <t>2.2.</t>
  </si>
  <si>
    <t>2.3.</t>
  </si>
  <si>
    <t>2.4.</t>
  </si>
  <si>
    <t>2.5.</t>
  </si>
  <si>
    <t>2.6.</t>
  </si>
  <si>
    <t>2.7.</t>
  </si>
  <si>
    <t>2.8.</t>
  </si>
  <si>
    <t xml:space="preserve">За право использования СБИС Электронная отчетность </t>
  </si>
  <si>
    <t>Зимняя расчистка дороги к СНТ включая ул. Товарищескую до железной дороги</t>
  </si>
  <si>
    <t>2.9.</t>
  </si>
  <si>
    <t>2.10.</t>
  </si>
  <si>
    <t xml:space="preserve">Председатель           -30 000 (26100)руб </t>
  </si>
  <si>
    <t>Интернет 600руб/месяц</t>
  </si>
  <si>
    <t>Общая площадь    24,6 га (245 994 кв.м.)</t>
  </si>
  <si>
    <t>Земли общего пользования  5,7 га  (57 024 кв.м.)</t>
  </si>
  <si>
    <t xml:space="preserve">Председатель правления СНТ "Рахья"                        Андреева Т.А.                </t>
  </si>
  <si>
    <t>МП</t>
  </si>
  <si>
    <t>Средства индивидуальной защиты дворника (Костюм для защиты от механических воздействий (истирания), Перчатки для защиты от воды и растворов нетоксичных веществ (12 пар), Перчатки для защиты от механических воздействий (12 пар); и электрика (Костюм для защиты от термических рисков электрической дуги)</t>
  </si>
  <si>
    <t>ИТОГО в 2025-2026</t>
  </si>
  <si>
    <t xml:space="preserve"> Предоставление доступа к программному обеспечению Инфокрафт в 2026 гду</t>
  </si>
  <si>
    <t>Вывоз мусора и утилизация бытовых отходов (с 01.07.2025 тариф 1118,07 руб. м3), объем в год 487 м3</t>
  </si>
  <si>
    <t>Электрик                     - 23 000 (20010)руб</t>
  </si>
  <si>
    <t>Дворник                     - 15 000 (13050)руб</t>
  </si>
  <si>
    <t>2.11.</t>
  </si>
  <si>
    <t>Работы по договорам ГПХ: ремонт ограждения мусорного бака, ремонт пола в домике правления</t>
  </si>
  <si>
    <t>1.9.</t>
  </si>
  <si>
    <t>материалы для ремонта домика правления:брус 100*100 3 м 6 шт- 2335 р./шт. , ФБС 30*30*20 16 шт 265 р./шт, доска 40 *200*6 м 18 шт 1008 р/шт, саморезы желтые 2000 шт 6 см 290 р/50 шт + доставка и погрузка</t>
  </si>
  <si>
    <t xml:space="preserve"> Грейдеровка дороги (28800*9)</t>
  </si>
  <si>
    <t>Ямочный ремонт дорог в СНТ с приобретением  материалов  (октябрьская улица и товарищеская от ноябрьской до мостика) отсев 38000 = 20 м2, работа погрузчика 35 000</t>
  </si>
  <si>
    <t>Пухто 2 раза по 41 000 (июнь 2025 и мая 2026)</t>
  </si>
  <si>
    <t>Обрезка кустарника и деревьев на территории общего пользования</t>
  </si>
  <si>
    <t>Коммутатор 4 шт по 5500 руб. , камера 4 шт по 6000 руб. медиаконвекторы 4 шт. по 4000 руб. пачкорды 6 шт. по 100 руб. металлический  7400 руб. + монтажные работы 50000 по прокладке линии видеонаблюдения</t>
  </si>
  <si>
    <t>2.12.</t>
  </si>
  <si>
    <t>2.13.</t>
  </si>
  <si>
    <t>Чистка дренажных канав вдоль товарищеской улицы от въезда в садоводство до ТП № 14, от ноябрьской до декарбской улицы: смена экскаватора 35 000 + доставка 25 000 + вывоз ветоки мусора самосвалом 12 000</t>
  </si>
  <si>
    <t>Бухгалтер  СНТ "Рахья"                                                  Тимофеева Е.В.</t>
  </si>
  <si>
    <t>Общая площадь участков  188 236 м2 (1882*100 м2)</t>
  </si>
  <si>
    <t>Финансово-экономическое обоснование размера членского взноса/ платежа для граждан, ведущих садоводство без участия в товариществе</t>
  </si>
  <si>
    <t xml:space="preserve">Выплаты сотрудникам СНТ по трудовым договорам </t>
  </si>
  <si>
    <t xml:space="preserve">ФЭО принято Решением общего собрания садоводов Протокол  от "___" июня 2025 г. </t>
  </si>
  <si>
    <t xml:space="preserve"> Сумма годовая взноса на 1 садовый участок (руб.)</t>
  </si>
  <si>
    <t xml:space="preserve"> Сумма годовая взноса на 100 м2 (руб.)</t>
  </si>
  <si>
    <t>Федеральный закон "Об обязательном социальном страховании от несчастных случаев на производстве и профессиональных заболеваний" от 24.07.1998 № 125-ФЗ</t>
  </si>
  <si>
    <t>Земельный налог на земли общего пользования (1,5 % от кадастровой стоимости)</t>
  </si>
  <si>
    <t>Налоговый кодекс РФ, Решение Совета депутатов муниципального образования Рахьинское городское поселение Всеволожского муниципального района Ленинградской области "Об установлении на территории муниципального образования "Рахьинское городское поселение" Всеволожского муниципального района Ленинградской области земельного налога на 2024 год"» №59(308) от 16.11.2023</t>
  </si>
  <si>
    <t>Штатное расписание СНТ "Рахья", Трудовой кодекс РФ</t>
  </si>
  <si>
    <t>Основание расчета стоимости затрат</t>
  </si>
  <si>
    <t xml:space="preserve">Данные, размещенные в публичном доступе на сайте строительной базы "Термит" (bazatermit.ru) </t>
  </si>
  <si>
    <t>Постановление Правительства РФ от 24.12.2021 № 2464 "О порядке обучения по охране труда и проверки знания требований охраны труда", Приказ Минтруда России от 15.12.2020 № 903н (ред. от 29.04.2022) "Об утверждении Правил по охране труда при эксплуатации электроустановок", Приказ Минтруда России от 16.11.2020 № 782н "Об утверждении Правил по охране труда при работе на высоте",  Договор № А-175-Э/24 от 20.09.2024 с ИП Кузнецова А.С., Договор № 23-07-07/2 от 07.07.2023 с ООО "Профприоритет"</t>
  </si>
  <si>
    <t>Обучение и проверка знаний требований охраны труда дворник 6000, Обучение и проверка знаний требований охраны труда, работам на высоте, электротехническим работам электрик 25 000</t>
  </si>
  <si>
    <r>
      <t>Электроэнергия общего потребления</t>
    </r>
    <r>
      <rPr>
        <sz val="14"/>
        <rFont val="Calibri"/>
        <family val="2"/>
        <charset val="204"/>
        <scheme val="minor"/>
      </rPr>
      <t xml:space="preserve"> ( тарифы 7,25 и 3,95, одноставочный 6,59 расходы на уличное освещение и правление - 79 080р., вышка для установки и замены светильников - 30 000 руб.,  потери в сетях - 50 000р.), светильников 75 870,20 руб.</t>
    </r>
  </si>
  <si>
    <t>Договор №88371 с ООО "РКС-Энерго" (с учетом тарифов, установленных комитетом по тарифам и ценовой политике ЛО от 30.11.2024 № 211-п с 01.07.2025 года: одноставочный 6,59; двеставочный день 7,25 ночь 3,95); закупка светильников в ООО "Минимакс", счет № ММ00-949955 от 29 мая 2025 г.</t>
  </si>
  <si>
    <t>Противопожарные мероприятия (закупка огнетушителей)</t>
  </si>
  <si>
    <t>Данные, размещенные в публичном доступе на сайте nfcom.ru</t>
  </si>
  <si>
    <t>Договор № 4671ЮО-5/12-2019 с АО "Управляющая компания по обращению с отходами в Ленинградской области"</t>
  </si>
  <si>
    <t>Договор № 4671ЮО-5/12-2019 с АО "Управляющая компания по обращению с отходами в Ленинградской области"(с учетом тарифов, установленных комитетом по тарифам и ценовой политике ЛО от 30.11.2024 № 211-п с 01.07.2025 года: 1118,07 руб. м3)</t>
  </si>
  <si>
    <t>Данные, размещенные в публичном доступе на сайте www.citilink.ru, договор № Ю-86 от 01.09.2019 с ООО "Прогресс технология"</t>
  </si>
  <si>
    <t>договор № Ю-86 от 01.09.2019 с ООО "Прогресс технология"</t>
  </si>
  <si>
    <t>Коммерческое предложение от  06.06.2025 от ООО "ТСК Монолит"</t>
  </si>
  <si>
    <t>тариф: 3,5 % от суммы перевода физическим лицам, установленный 15.04.2025 г. ПАС "Сбер банк"</t>
  </si>
  <si>
    <t>Расчет размера членского взноса/платежа для граждан, ведущих садоводство без участия в товариществе</t>
  </si>
  <si>
    <t>Коммерческое предложение от 07.06.2025 и договор № 01/08 от 01.08.2024 г с ИП Смирнов Михаил Николаевич</t>
  </si>
  <si>
    <t>Коммерческое предложение от ООО "Тензор" от 01.06.2025</t>
  </si>
  <si>
    <t> счет от ООО "Инфокрафт Северо-Запад" ИК-1105/056 от 05 ноября 2024 г. (Аренда сервиса "Инфокрафт ЖКХ 365" 1С садовод</t>
  </si>
  <si>
    <t>Тарифы установленные  АО "Почта России", расчеты произведены на основании расходов предыдущего периода</t>
  </si>
  <si>
    <t>Канцелярские расходы картридж для принтера HP 8100 руб., бумага 1815 руб. 5*500 листов, файлики 175 руб./100 шт.</t>
  </si>
  <si>
    <t>Данные, размещенные в публичном доступе на сайте www.citilink.ru, ozon.ru</t>
  </si>
  <si>
    <t>Договор с ООО "Бегет"</t>
  </si>
  <si>
    <t>Государственные пошлины по делам, рассматриваемыми судами, установленные Налоговым кодексом РФ</t>
  </si>
  <si>
    <t>Приказ Министерства труда и социальной защиты РФ  от 29.10.2021 № 767н "Об утверждении Единых типовых норм выдачи средств индивидуальной защиты и смывающих средств", счет от ООО "Техноавиа" от 14.04.2025, счет от ООО "Хоккерс" от 31.01.2025</t>
  </si>
  <si>
    <t>Договор № 22-05/25 от 22.05.2025 сИП Кульменева Елена Анатольевна</t>
  </si>
  <si>
    <t>стоимость услуг от компании "Трудовой резерв" (объявление на сайте avito.ru)</t>
  </si>
  <si>
    <t xml:space="preserve"> СНТ "Рахья" на 2025-2026 год</t>
  </si>
  <si>
    <t>2.14.</t>
  </si>
  <si>
    <t>Итогов СНТ:  257 кадастровых номеров участков:</t>
  </si>
  <si>
    <t>Расчет стоимости за 1 кадастровый номер= 13230</t>
  </si>
  <si>
    <t>Расчет стоимости за 100 м2= 1807</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</si>
</sst>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color theme="1"/>
      <name val="Calibri"/>
      <family val="2"/>
      <scheme val="minor"/>
    </font>
    <font>
      <b/>
      <sz val="14"/>
      <color theme="1"/>
      <name val="Calibri"/>
      <family val="2"/>
      <scheme val="minor"/>
    </font>
    <font>
      <sz val="14"/>
      <color theme="1"/>
      <name val="Calibri"/>
      <family val="2"/>
      <charset val="204"/>
      <scheme val="minor"/>
    </font>
    <font>
      <sz val="14"/>
      <name val="Calibri"/>
      <family val="2"/>
      <charset val="204"/>
      <scheme val="minor"/>
    </font>
    <font>
      <b/>
      <sz val="11"/>
      <color theme="1"/>
      <name val="Calibri"/>
      <family val="2"/>
      <charset val="204"/>
      <scheme val="minor"/>
    </font>
    <font>
      <b/>
      <sz val="14"/>
      <color theme="1"/>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3" fillId="0" borderId="0" xfId="0" applyFont="1"/>
    <xf numFmtId="0" fontId="3" fillId="2" borderId="0" xfId="0" applyFont="1" applyFill="1"/>
    <xf numFmtId="0" fontId="3" fillId="0" borderId="0" xfId="0" applyFont="1" applyAlignment="1">
      <alignment horizontal="left"/>
    </xf>
    <xf numFmtId="0" fontId="3" fillId="0" borderId="0" xfId="0" applyFont="1" applyAlignment="1">
      <alignment horizontal="center"/>
    </xf>
    <xf numFmtId="0" fontId="5" fillId="0" borderId="0" xfId="0" applyFont="1" applyFill="1" applyAlignment="1">
      <alignment horizontal="center" vertical="top"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Fill="1" applyBorder="1" applyAlignment="1">
      <alignment vertical="top"/>
    </xf>
    <xf numFmtId="0" fontId="5"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16" fontId="4" fillId="0" borderId="2" xfId="0" applyNumberFormat="1" applyFont="1" applyFill="1" applyBorder="1" applyAlignment="1">
      <alignment vertical="top"/>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6"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3" fillId="0" borderId="0" xfId="0" applyFont="1" applyFill="1"/>
    <xf numFmtId="16" fontId="0" fillId="0" borderId="0" xfId="0" applyNumberFormat="1"/>
    <xf numFmtId="0" fontId="5" fillId="2" borderId="2" xfId="0" applyFont="1" applyFill="1" applyBorder="1" applyAlignment="1">
      <alignment horizontal="center" vertical="center"/>
    </xf>
    <xf numFmtId="3" fontId="5" fillId="2" borderId="2" xfId="0" applyNumberFormat="1" applyFont="1" applyFill="1" applyBorder="1" applyAlignment="1">
      <alignment horizontal="center" vertical="center"/>
    </xf>
    <xf numFmtId="0" fontId="2" fillId="2" borderId="0" xfId="0" applyFont="1" applyFill="1"/>
    <xf numFmtId="0" fontId="2" fillId="0" borderId="0" xfId="0" applyFont="1"/>
    <xf numFmtId="0" fontId="4" fillId="0" borderId="0" xfId="0" applyFont="1" applyFill="1" applyBorder="1" applyAlignment="1">
      <alignment vertical="top"/>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Border="1"/>
    <xf numFmtId="1" fontId="5" fillId="2" borderId="2" xfId="0" applyNumberFormat="1" applyFont="1" applyFill="1" applyBorder="1" applyAlignment="1">
      <alignment horizontal="center" vertical="center"/>
    </xf>
    <xf numFmtId="0" fontId="1" fillId="2" borderId="0" xfId="0" applyFont="1" applyFill="1" applyAlignment="1">
      <alignment wrapText="1"/>
    </xf>
    <xf numFmtId="0" fontId="8" fillId="0" borderId="0" xfId="0" applyFont="1" applyAlignment="1">
      <alignment horizontal="center" wrapText="1"/>
    </xf>
    <xf numFmtId="0" fontId="4" fillId="0" borderId="0" xfId="0" applyFont="1" applyFill="1" applyBorder="1" applyAlignment="1">
      <alignment horizontal="center" vertical="center" wrapText="1"/>
    </xf>
    <xf numFmtId="0" fontId="4" fillId="2" borderId="0" xfId="0" applyFont="1" applyFill="1" applyAlignment="1">
      <alignment horizontal="center" wrapText="1"/>
    </xf>
    <xf numFmtId="0" fontId="5" fillId="0" borderId="0" xfId="0" applyFont="1" applyFill="1" applyAlignment="1">
      <alignment horizontal="center"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abSelected="1" topLeftCell="A37" zoomScale="90" zoomScaleNormal="90" workbookViewId="0">
      <selection activeCell="C42" sqref="C42"/>
    </sheetView>
  </sheetViews>
  <sheetFormatPr defaultRowHeight="14.5" x14ac:dyDescent="0.35"/>
  <cols>
    <col min="1" max="1" width="7.81640625" bestFit="1" customWidth="1"/>
    <col min="2" max="2" width="58.36328125" customWidth="1"/>
    <col min="3" max="3" width="33.90625" bestFit="1" customWidth="1"/>
    <col min="4" max="4" width="35.81640625" customWidth="1"/>
    <col min="5" max="5" width="18.54296875" customWidth="1"/>
    <col min="6" max="6" width="16.90625" customWidth="1"/>
  </cols>
  <sheetData>
    <row r="1" spans="1:9" ht="18.5" customHeight="1" x14ac:dyDescent="0.35">
      <c r="A1" s="32" t="s">
        <v>63</v>
      </c>
      <c r="B1" s="32"/>
      <c r="C1" s="32"/>
      <c r="D1" s="32"/>
      <c r="E1" s="32"/>
      <c r="F1" s="32"/>
    </row>
    <row r="2" spans="1:9" ht="18.5" customHeight="1" x14ac:dyDescent="0.35">
      <c r="A2" s="32"/>
      <c r="B2" s="32"/>
      <c r="C2" s="32"/>
      <c r="D2" s="32"/>
      <c r="E2" s="32"/>
      <c r="F2" s="32"/>
    </row>
    <row r="3" spans="1:9" ht="18.5" customHeight="1" x14ac:dyDescent="0.35">
      <c r="A3" s="33" t="s">
        <v>98</v>
      </c>
      <c r="B3" s="33"/>
      <c r="C3" s="33"/>
      <c r="D3" s="33"/>
      <c r="E3" s="33"/>
      <c r="F3" s="33"/>
    </row>
    <row r="4" spans="1:9" ht="37" x14ac:dyDescent="0.35">
      <c r="A4" s="5" t="s">
        <v>0</v>
      </c>
      <c r="B4" s="31" t="s">
        <v>1</v>
      </c>
      <c r="C4" s="31"/>
      <c r="D4" s="31"/>
      <c r="E4" s="31"/>
      <c r="F4" s="31"/>
    </row>
    <row r="5" spans="1:9" ht="18.5" x14ac:dyDescent="0.35">
      <c r="A5" s="5"/>
      <c r="B5" s="25"/>
      <c r="C5" s="25"/>
    </row>
    <row r="6" spans="1:9" ht="83.5" customHeight="1" x14ac:dyDescent="0.35">
      <c r="A6" s="6" t="s">
        <v>2</v>
      </c>
      <c r="B6" s="6" t="s">
        <v>3</v>
      </c>
      <c r="C6" s="7" t="s">
        <v>4</v>
      </c>
      <c r="D6" s="26" t="s">
        <v>72</v>
      </c>
      <c r="E6" s="26" t="s">
        <v>66</v>
      </c>
      <c r="F6" s="26" t="s">
        <v>67</v>
      </c>
    </row>
    <row r="7" spans="1:9" ht="18.5" x14ac:dyDescent="0.35">
      <c r="A7" s="8" t="s">
        <v>5</v>
      </c>
      <c r="B7" s="9" t="s">
        <v>6</v>
      </c>
      <c r="C7" s="10"/>
      <c r="D7" s="27"/>
      <c r="E7" s="27"/>
      <c r="F7" s="27"/>
    </row>
    <row r="8" spans="1:9" ht="37" x14ac:dyDescent="0.35">
      <c r="A8" s="11" t="s">
        <v>7</v>
      </c>
      <c r="B8" s="12" t="s">
        <v>64</v>
      </c>
      <c r="C8" s="7"/>
      <c r="D8" s="27"/>
      <c r="E8" s="27"/>
      <c r="F8" s="27"/>
      <c r="I8" s="17"/>
    </row>
    <row r="9" spans="1:9" ht="29.5" customHeight="1" x14ac:dyDescent="0.35">
      <c r="A9" s="8"/>
      <c r="B9" s="13" t="s">
        <v>37</v>
      </c>
      <c r="C9" s="18">
        <f>30000*12</f>
        <v>360000</v>
      </c>
      <c r="D9" s="34" t="s">
        <v>71</v>
      </c>
      <c r="E9" s="28">
        <f>C9/257</f>
        <v>1400.7782101167315</v>
      </c>
      <c r="F9" s="28">
        <f>C9/1882</f>
        <v>191.28586609989372</v>
      </c>
    </row>
    <row r="10" spans="1:9" ht="18.5" x14ac:dyDescent="0.35">
      <c r="A10" s="8"/>
      <c r="B10" s="13" t="s">
        <v>8</v>
      </c>
      <c r="C10" s="18">
        <v>168000</v>
      </c>
      <c r="D10" s="35"/>
      <c r="E10" s="28">
        <f t="shared" ref="E10:E39" si="0">C10/257</f>
        <v>653.69649805447466</v>
      </c>
      <c r="F10" s="28">
        <f t="shared" ref="F10:F39" si="1">C10/1882</f>
        <v>89.266737513283744</v>
      </c>
    </row>
    <row r="11" spans="1:9" ht="18.5" x14ac:dyDescent="0.35">
      <c r="A11" s="8"/>
      <c r="B11" s="13" t="s">
        <v>47</v>
      </c>
      <c r="C11" s="18">
        <f>23000*12</f>
        <v>276000</v>
      </c>
      <c r="D11" s="35"/>
      <c r="E11" s="28">
        <f t="shared" si="0"/>
        <v>1073.9299610894941</v>
      </c>
      <c r="F11" s="28">
        <f t="shared" si="1"/>
        <v>146.65249734325187</v>
      </c>
    </row>
    <row r="12" spans="1:9" ht="18.5" x14ac:dyDescent="0.35">
      <c r="A12" s="8"/>
      <c r="B12" s="13" t="s">
        <v>48</v>
      </c>
      <c r="C12" s="18">
        <f>15000*12</f>
        <v>180000</v>
      </c>
      <c r="D12" s="36"/>
      <c r="E12" s="28">
        <f t="shared" si="0"/>
        <v>700.38910505836577</v>
      </c>
      <c r="F12" s="28">
        <f t="shared" si="1"/>
        <v>95.642933049946862</v>
      </c>
    </row>
    <row r="13" spans="1:9" ht="130.5" customHeight="1" x14ac:dyDescent="0.35">
      <c r="A13" s="8"/>
      <c r="B13" s="12" t="s">
        <v>9</v>
      </c>
      <c r="C13" s="18">
        <f>(SUM(C9:C12))*0.302</f>
        <v>297168</v>
      </c>
      <c r="D13" s="12" t="s">
        <v>68</v>
      </c>
      <c r="E13" s="28">
        <f t="shared" si="0"/>
        <v>1156.295719844358</v>
      </c>
      <c r="F13" s="28">
        <f t="shared" si="1"/>
        <v>157.9001062699256</v>
      </c>
    </row>
    <row r="14" spans="1:9" ht="55.5" x14ac:dyDescent="0.35">
      <c r="A14" s="11" t="s">
        <v>10</v>
      </c>
      <c r="B14" s="12" t="s">
        <v>50</v>
      </c>
      <c r="C14" s="18">
        <v>50000</v>
      </c>
      <c r="D14" s="12" t="s">
        <v>97</v>
      </c>
      <c r="E14" s="28">
        <f t="shared" si="0"/>
        <v>194.55252918287937</v>
      </c>
      <c r="F14" s="28">
        <f t="shared" si="1"/>
        <v>26.567481402763018</v>
      </c>
    </row>
    <row r="15" spans="1:9" ht="129.5" x14ac:dyDescent="0.35">
      <c r="A15" s="8" t="s">
        <v>11</v>
      </c>
      <c r="B15" s="12" t="s">
        <v>9</v>
      </c>
      <c r="C15" s="18">
        <f>C14*0.302</f>
        <v>15100</v>
      </c>
      <c r="D15" s="12" t="s">
        <v>68</v>
      </c>
      <c r="E15" s="28">
        <f t="shared" si="0"/>
        <v>58.754863813229569</v>
      </c>
      <c r="F15" s="28">
        <f t="shared" si="1"/>
        <v>8.0233793836344312</v>
      </c>
    </row>
    <row r="16" spans="1:9" ht="74" x14ac:dyDescent="0.35">
      <c r="A16" s="8" t="s">
        <v>12</v>
      </c>
      <c r="B16" s="12" t="s">
        <v>13</v>
      </c>
      <c r="C16" s="18">
        <f>(C9+C10+C11+C12+C14)*0.87*0.035</f>
        <v>31485.300000000003</v>
      </c>
      <c r="D16" s="12" t="s">
        <v>85</v>
      </c>
      <c r="E16" s="28">
        <f t="shared" si="0"/>
        <v>122.51089494163425</v>
      </c>
      <c r="F16" s="28">
        <f t="shared" si="1"/>
        <v>16.729702444208289</v>
      </c>
    </row>
    <row r="17" spans="1:6" ht="92.5" x14ac:dyDescent="0.35">
      <c r="A17" s="8" t="s">
        <v>14</v>
      </c>
      <c r="B17" s="12" t="s">
        <v>45</v>
      </c>
      <c r="C17" s="19">
        <v>20040</v>
      </c>
      <c r="D17" s="12" t="s">
        <v>89</v>
      </c>
      <c r="E17" s="28">
        <f t="shared" si="0"/>
        <v>77.976653696498047</v>
      </c>
      <c r="F17" s="28">
        <f t="shared" si="1"/>
        <v>10.648246546227417</v>
      </c>
    </row>
    <row r="18" spans="1:6" ht="37" x14ac:dyDescent="0.35">
      <c r="A18" s="8" t="s">
        <v>15</v>
      </c>
      <c r="B18" s="12" t="s">
        <v>33</v>
      </c>
      <c r="C18" s="7">
        <v>10000</v>
      </c>
      <c r="D18" s="12" t="s">
        <v>88</v>
      </c>
      <c r="E18" s="28">
        <f t="shared" si="0"/>
        <v>38.910505836575872</v>
      </c>
      <c r="F18" s="28">
        <f t="shared" si="1"/>
        <v>5.313496280552604</v>
      </c>
    </row>
    <row r="19" spans="1:6" ht="92.5" x14ac:dyDescent="0.35">
      <c r="A19" s="8" t="s">
        <v>16</v>
      </c>
      <c r="B19" s="12" t="s">
        <v>17</v>
      </c>
      <c r="C19" s="7">
        <v>2000</v>
      </c>
      <c r="D19" s="12" t="s">
        <v>90</v>
      </c>
      <c r="E19" s="28">
        <f t="shared" si="0"/>
        <v>7.782101167315175</v>
      </c>
      <c r="F19" s="28">
        <f t="shared" si="1"/>
        <v>1.0626992561105206</v>
      </c>
    </row>
    <row r="20" spans="1:6" ht="55.5" x14ac:dyDescent="0.35">
      <c r="A20" s="8" t="s">
        <v>18</v>
      </c>
      <c r="B20" s="12" t="s">
        <v>91</v>
      </c>
      <c r="C20" s="18">
        <v>10000</v>
      </c>
      <c r="D20" s="12" t="s">
        <v>92</v>
      </c>
      <c r="E20" s="28">
        <f t="shared" si="0"/>
        <v>38.910505836575872</v>
      </c>
      <c r="F20" s="28">
        <f t="shared" si="1"/>
        <v>5.313496280552604</v>
      </c>
    </row>
    <row r="21" spans="1:6" ht="74" x14ac:dyDescent="0.35">
      <c r="A21" s="8" t="s">
        <v>51</v>
      </c>
      <c r="B21" s="12" t="s">
        <v>21</v>
      </c>
      <c r="C21" s="18">
        <v>30000</v>
      </c>
      <c r="D21" s="12" t="s">
        <v>94</v>
      </c>
      <c r="E21" s="28">
        <f t="shared" si="0"/>
        <v>116.73151750972762</v>
      </c>
      <c r="F21" s="28">
        <f t="shared" si="1"/>
        <v>15.94048884165781</v>
      </c>
    </row>
    <row r="22" spans="1:6" ht="18.5" x14ac:dyDescent="0.35">
      <c r="A22" s="8" t="s">
        <v>19</v>
      </c>
      <c r="B22" s="12" t="s">
        <v>22</v>
      </c>
      <c r="C22" s="18">
        <v>8000</v>
      </c>
      <c r="D22" s="12" t="s">
        <v>93</v>
      </c>
      <c r="E22" s="28">
        <f t="shared" si="0"/>
        <v>31.1284046692607</v>
      </c>
      <c r="F22" s="28">
        <f t="shared" si="1"/>
        <v>4.2507970244420825</v>
      </c>
    </row>
    <row r="23" spans="1:6" ht="92.5" x14ac:dyDescent="0.35">
      <c r="A23" s="8" t="s">
        <v>20</v>
      </c>
      <c r="B23" s="12" t="s">
        <v>52</v>
      </c>
      <c r="C23" s="18">
        <v>55000</v>
      </c>
      <c r="D23" s="12" t="s">
        <v>73</v>
      </c>
      <c r="E23" s="28">
        <f t="shared" si="0"/>
        <v>214.00778210116732</v>
      </c>
      <c r="F23" s="28">
        <f t="shared" si="1"/>
        <v>29.224229543039321</v>
      </c>
    </row>
    <row r="24" spans="1:6" ht="18.5" x14ac:dyDescent="0.35">
      <c r="A24" s="8" t="s">
        <v>23</v>
      </c>
      <c r="B24" s="9" t="s">
        <v>24</v>
      </c>
      <c r="C24" s="7"/>
      <c r="D24" s="27"/>
      <c r="E24" s="28"/>
      <c r="F24" s="28"/>
    </row>
    <row r="25" spans="1:6" ht="55.5" x14ac:dyDescent="0.35">
      <c r="A25" s="8" t="s">
        <v>25</v>
      </c>
      <c r="B25" s="12" t="s">
        <v>53</v>
      </c>
      <c r="C25" s="7">
        <f>28800*9</f>
        <v>259200</v>
      </c>
      <c r="D25" s="12" t="s">
        <v>96</v>
      </c>
      <c r="E25" s="28">
        <f t="shared" si="0"/>
        <v>1008.5603112840467</v>
      </c>
      <c r="F25" s="28">
        <f t="shared" si="1"/>
        <v>137.72582359192347</v>
      </c>
    </row>
    <row r="26" spans="1:6" ht="55.5" x14ac:dyDescent="0.35">
      <c r="A26" s="8" t="s">
        <v>26</v>
      </c>
      <c r="B26" s="12" t="s">
        <v>34</v>
      </c>
      <c r="C26" s="7">
        <f>16000*8</f>
        <v>128000</v>
      </c>
      <c r="D26" s="12" t="s">
        <v>96</v>
      </c>
      <c r="E26" s="28">
        <f t="shared" si="0"/>
        <v>498.0544747081712</v>
      </c>
      <c r="F26" s="28">
        <f t="shared" si="1"/>
        <v>68.01275239107332</v>
      </c>
    </row>
    <row r="27" spans="1:6" ht="74" x14ac:dyDescent="0.35">
      <c r="A27" s="8" t="s">
        <v>27</v>
      </c>
      <c r="B27" s="12" t="s">
        <v>54</v>
      </c>
      <c r="C27" s="19">
        <f>38000+35000</f>
        <v>73000</v>
      </c>
      <c r="D27" s="12" t="s">
        <v>84</v>
      </c>
      <c r="E27" s="28">
        <f t="shared" si="0"/>
        <v>284.04669260700388</v>
      </c>
      <c r="F27" s="28">
        <f t="shared" si="1"/>
        <v>38.788522848034006</v>
      </c>
    </row>
    <row r="28" spans="1:6" ht="185" x14ac:dyDescent="0.35">
      <c r="A28" s="8" t="s">
        <v>28</v>
      </c>
      <c r="B28" s="12" t="s">
        <v>46</v>
      </c>
      <c r="C28" s="18">
        <f>487*1181.07</f>
        <v>575181.09</v>
      </c>
      <c r="D28" s="12" t="s">
        <v>81</v>
      </c>
      <c r="E28" s="28">
        <f t="shared" si="0"/>
        <v>2238.0587159533075</v>
      </c>
      <c r="F28" s="28">
        <f t="shared" si="1"/>
        <v>305.62225823591922</v>
      </c>
    </row>
    <row r="29" spans="1:6" ht="74" x14ac:dyDescent="0.35">
      <c r="A29" s="8" t="s">
        <v>29</v>
      </c>
      <c r="B29" s="12" t="s">
        <v>55</v>
      </c>
      <c r="C29" s="18">
        <v>82000</v>
      </c>
      <c r="D29" s="12" t="s">
        <v>80</v>
      </c>
      <c r="E29" s="28">
        <f t="shared" si="0"/>
        <v>319.06614785992218</v>
      </c>
      <c r="F29" s="28">
        <f t="shared" si="1"/>
        <v>43.570669500531352</v>
      </c>
    </row>
    <row r="30" spans="1:6" ht="55.5" x14ac:dyDescent="0.35">
      <c r="A30" s="8" t="s">
        <v>30</v>
      </c>
      <c r="B30" s="12" t="s">
        <v>56</v>
      </c>
      <c r="C30" s="18">
        <v>140000</v>
      </c>
      <c r="D30" s="12" t="s">
        <v>97</v>
      </c>
      <c r="E30" s="28">
        <f t="shared" si="0"/>
        <v>544.74708171206225</v>
      </c>
      <c r="F30" s="28">
        <f t="shared" si="1"/>
        <v>74.388947927736453</v>
      </c>
    </row>
    <row r="31" spans="1:6" ht="92.5" x14ac:dyDescent="0.35">
      <c r="A31" s="8" t="s">
        <v>31</v>
      </c>
      <c r="B31" s="12" t="s">
        <v>57</v>
      </c>
      <c r="C31" s="7">
        <f>5*5500+4*6000+16000+600+7400+50000</f>
        <v>125500</v>
      </c>
      <c r="D31" s="12" t="s">
        <v>82</v>
      </c>
      <c r="E31" s="28">
        <f t="shared" si="0"/>
        <v>488.32684824902725</v>
      </c>
      <c r="F31" s="28">
        <f t="shared" si="1"/>
        <v>66.684378320935181</v>
      </c>
    </row>
    <row r="32" spans="1:6" ht="203.5" x14ac:dyDescent="0.35">
      <c r="A32" s="8" t="s">
        <v>32</v>
      </c>
      <c r="B32" s="14" t="s">
        <v>76</v>
      </c>
      <c r="C32" s="18">
        <f>79080+30000+50000+75870.2</f>
        <v>234950.2</v>
      </c>
      <c r="D32" s="12" t="s">
        <v>77</v>
      </c>
      <c r="E32" s="28">
        <f t="shared" si="0"/>
        <v>914.20311284046693</v>
      </c>
      <c r="F32" s="28">
        <f t="shared" si="1"/>
        <v>124.84070138150904</v>
      </c>
    </row>
    <row r="33" spans="1:6" ht="55.5" x14ac:dyDescent="0.35">
      <c r="A33" s="8" t="s">
        <v>35</v>
      </c>
      <c r="B33" s="12" t="s">
        <v>78</v>
      </c>
      <c r="C33" s="19">
        <v>10000</v>
      </c>
      <c r="D33" s="12" t="s">
        <v>79</v>
      </c>
      <c r="E33" s="28">
        <f t="shared" si="0"/>
        <v>38.910505836575872</v>
      </c>
      <c r="F33" s="28">
        <f t="shared" si="1"/>
        <v>5.313496280552604</v>
      </c>
    </row>
    <row r="34" spans="1:6" ht="37" x14ac:dyDescent="0.35">
      <c r="A34" s="8" t="s">
        <v>36</v>
      </c>
      <c r="B34" s="12" t="s">
        <v>38</v>
      </c>
      <c r="C34" s="18">
        <f>600*12</f>
        <v>7200</v>
      </c>
      <c r="D34" s="12" t="s">
        <v>83</v>
      </c>
      <c r="E34" s="28">
        <f t="shared" si="0"/>
        <v>28.01556420233463</v>
      </c>
      <c r="F34" s="28">
        <f t="shared" si="1"/>
        <v>3.8257173219978746</v>
      </c>
    </row>
    <row r="35" spans="1:6" ht="277.5" x14ac:dyDescent="0.35">
      <c r="A35" s="8" t="s">
        <v>49</v>
      </c>
      <c r="B35" s="12" t="s">
        <v>69</v>
      </c>
      <c r="C35" s="18">
        <v>110000</v>
      </c>
      <c r="D35" s="12" t="s">
        <v>70</v>
      </c>
      <c r="E35" s="28">
        <f t="shared" si="0"/>
        <v>428.01556420233464</v>
      </c>
      <c r="F35" s="28">
        <f t="shared" si="1"/>
        <v>58.448459086078643</v>
      </c>
    </row>
    <row r="36" spans="1:6" ht="351.5" x14ac:dyDescent="0.35">
      <c r="A36" s="8" t="s">
        <v>58</v>
      </c>
      <c r="B36" s="12" t="s">
        <v>75</v>
      </c>
      <c r="C36" s="18">
        <f>6000+25000</f>
        <v>31000</v>
      </c>
      <c r="D36" s="12" t="s">
        <v>74</v>
      </c>
      <c r="E36" s="28">
        <f t="shared" si="0"/>
        <v>120.62256809338521</v>
      </c>
      <c r="F36" s="28">
        <f t="shared" si="1"/>
        <v>16.47183846971307</v>
      </c>
    </row>
    <row r="37" spans="1:6" ht="92.5" x14ac:dyDescent="0.35">
      <c r="A37" s="11" t="s">
        <v>59</v>
      </c>
      <c r="B37" s="12" t="s">
        <v>60</v>
      </c>
      <c r="C37" s="6">
        <f>35000+12000+25000</f>
        <v>72000</v>
      </c>
      <c r="D37" s="12" t="s">
        <v>87</v>
      </c>
      <c r="E37" s="28">
        <f t="shared" si="0"/>
        <v>280.15564202334633</v>
      </c>
      <c r="F37" s="28">
        <f t="shared" si="1"/>
        <v>38.257173219978746</v>
      </c>
    </row>
    <row r="38" spans="1:6" ht="185" x14ac:dyDescent="0.35">
      <c r="A38" s="8" t="s">
        <v>99</v>
      </c>
      <c r="B38" s="12" t="s">
        <v>43</v>
      </c>
      <c r="C38" s="6">
        <v>40000</v>
      </c>
      <c r="D38" s="12" t="s">
        <v>95</v>
      </c>
      <c r="E38" s="28">
        <f t="shared" si="0"/>
        <v>155.64202334630349</v>
      </c>
      <c r="F38" s="28">
        <f t="shared" si="1"/>
        <v>21.253985122210416</v>
      </c>
    </row>
    <row r="39" spans="1:6" ht="18.5" x14ac:dyDescent="0.35">
      <c r="A39" s="8"/>
      <c r="B39" s="15" t="s">
        <v>44</v>
      </c>
      <c r="C39" s="7">
        <f>SUM(C8:C38)</f>
        <v>3400824.5900000003</v>
      </c>
      <c r="D39" s="27"/>
      <c r="E39" s="28">
        <f t="shared" si="0"/>
        <v>13232.780505836578</v>
      </c>
      <c r="F39" s="28">
        <f t="shared" si="1"/>
        <v>1807.0268809776835</v>
      </c>
    </row>
    <row r="40" spans="1:6" ht="18" customHeight="1" x14ac:dyDescent="0.35">
      <c r="A40" s="8" t="s">
        <v>7</v>
      </c>
      <c r="B40" s="15" t="s">
        <v>86</v>
      </c>
      <c r="C40" s="7"/>
      <c r="D40" s="27"/>
      <c r="E40" s="27"/>
      <c r="F40" s="27"/>
    </row>
    <row r="41" spans="1:6" ht="18" customHeight="1" x14ac:dyDescent="0.35">
      <c r="A41" s="8"/>
      <c r="B41" s="15" t="s">
        <v>101</v>
      </c>
      <c r="C41" s="7">
        <f>13230*257</f>
        <v>3400110</v>
      </c>
      <c r="D41" s="27"/>
      <c r="E41" s="27"/>
      <c r="F41" s="27"/>
    </row>
    <row r="42" spans="1:6" ht="18" customHeight="1" x14ac:dyDescent="0.35">
      <c r="A42" s="8"/>
      <c r="B42" s="15" t="s">
        <v>102</v>
      </c>
      <c r="C42" s="7">
        <f>1807*1882</f>
        <v>3400774</v>
      </c>
      <c r="D42" s="27"/>
      <c r="E42" s="27"/>
      <c r="F42" s="27"/>
    </row>
    <row r="43" spans="1:6" ht="18" customHeight="1" x14ac:dyDescent="0.35">
      <c r="A43" s="22"/>
      <c r="B43" s="23"/>
      <c r="C43" s="24"/>
    </row>
    <row r="44" spans="1:6" ht="13.5" customHeight="1" x14ac:dyDescent="0.35">
      <c r="A44" s="16"/>
      <c r="B44" s="16" t="s">
        <v>39</v>
      </c>
      <c r="C44" s="16"/>
    </row>
    <row r="45" spans="1:6" x14ac:dyDescent="0.35">
      <c r="A45" s="16"/>
      <c r="B45" s="16" t="s">
        <v>40</v>
      </c>
      <c r="C45" s="16"/>
    </row>
    <row r="46" spans="1:6" x14ac:dyDescent="0.35">
      <c r="A46" s="1"/>
      <c r="B46" s="1"/>
      <c r="C46" s="1"/>
    </row>
    <row r="47" spans="1:6" x14ac:dyDescent="0.35">
      <c r="A47" s="2"/>
      <c r="B47" s="29" t="s">
        <v>100</v>
      </c>
      <c r="C47" s="1"/>
    </row>
    <row r="48" spans="1:6" x14ac:dyDescent="0.35">
      <c r="A48" s="2"/>
      <c r="B48" s="20"/>
      <c r="C48" s="1"/>
    </row>
    <row r="49" spans="1:3" x14ac:dyDescent="0.35">
      <c r="A49" s="2"/>
      <c r="B49" s="2"/>
      <c r="C49" s="1"/>
    </row>
    <row r="50" spans="1:3" x14ac:dyDescent="0.35">
      <c r="A50" s="1"/>
      <c r="B50" s="21" t="s">
        <v>62</v>
      </c>
      <c r="C50" s="1"/>
    </row>
    <row r="51" spans="1:3" x14ac:dyDescent="0.35">
      <c r="A51" s="1"/>
      <c r="B51" s="1"/>
      <c r="C51" s="1"/>
    </row>
    <row r="52" spans="1:3" x14ac:dyDescent="0.35">
      <c r="A52" s="1"/>
      <c r="B52" s="1" t="s">
        <v>41</v>
      </c>
      <c r="C52" s="1"/>
    </row>
    <row r="53" spans="1:3" x14ac:dyDescent="0.35">
      <c r="A53" s="1"/>
      <c r="B53" s="21" t="s">
        <v>61</v>
      </c>
      <c r="C53" s="1"/>
    </row>
    <row r="54" spans="1:3" x14ac:dyDescent="0.35">
      <c r="A54" s="1"/>
      <c r="B54" s="1"/>
      <c r="C54" s="1"/>
    </row>
    <row r="55" spans="1:3" x14ac:dyDescent="0.35">
      <c r="A55" s="1"/>
      <c r="B55" s="3"/>
      <c r="C55" s="4"/>
    </row>
    <row r="56" spans="1:3" x14ac:dyDescent="0.35">
      <c r="A56" s="30" t="s">
        <v>65</v>
      </c>
      <c r="B56" s="30"/>
      <c r="C56" s="30"/>
    </row>
    <row r="57" spans="1:3" x14ac:dyDescent="0.35">
      <c r="A57" s="1"/>
      <c r="B57" s="1" t="s">
        <v>42</v>
      </c>
      <c r="C57" s="1"/>
    </row>
    <row r="58" spans="1:3" x14ac:dyDescent="0.35">
      <c r="A58" s="1"/>
      <c r="B58" s="1"/>
      <c r="C58" s="1"/>
    </row>
  </sheetData>
  <mergeCells count="5">
    <mergeCell ref="A56:C56"/>
    <mergeCell ref="B4:F4"/>
    <mergeCell ref="A1:F2"/>
    <mergeCell ref="A3:F3"/>
    <mergeCell ref="D9:D12"/>
  </mergeCells>
  <pageMargins left="0.25" right="0.25" top="0.75" bottom="0.75" header="0.3" footer="0.3"/>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Рахья</dc:creator>
  <cp:lastModifiedBy>Main_User</cp:lastModifiedBy>
  <cp:lastPrinted>2025-06-09T15:51:16Z</cp:lastPrinted>
  <dcterms:created xsi:type="dcterms:W3CDTF">2015-06-05T18:19:34Z</dcterms:created>
  <dcterms:modified xsi:type="dcterms:W3CDTF">2025-06-22T12:27:02Z</dcterms:modified>
</cp:coreProperties>
</file>